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BD339A65-1CDC-4BD4-AB95-B04FC0117432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PP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PPI!$A$3:$Q$25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Q18" i="1"/>
  <c r="O18" i="1"/>
  <c r="N18" i="1"/>
  <c r="K4" i="1"/>
  <c r="Q5" i="1"/>
  <c r="Q4" i="1" s="1"/>
  <c r="K6" i="1"/>
  <c r="N4" i="1"/>
  <c r="L4" i="1"/>
  <c r="L13" i="1"/>
  <c r="K16" i="1"/>
  <c r="K18" i="1"/>
  <c r="L17" i="1"/>
  <c r="L15" i="1"/>
  <c r="L14" i="1"/>
  <c r="L12" i="1"/>
  <c r="L11" i="1"/>
  <c r="L10" i="1"/>
  <c r="L8" i="1"/>
  <c r="L6" i="1" s="1"/>
  <c r="L7" i="1"/>
  <c r="J6" i="1" l="1"/>
  <c r="I4" i="1"/>
  <c r="I18" i="1"/>
  <c r="H4" i="1"/>
  <c r="H7" i="1"/>
  <c r="I7" i="1"/>
  <c r="H10" i="1"/>
  <c r="I17" i="1"/>
  <c r="I16" i="1" s="1"/>
  <c r="I15" i="1"/>
  <c r="I14" i="1"/>
  <c r="I13" i="1"/>
  <c r="I12" i="1"/>
  <c r="I11" i="1"/>
  <c r="I9" i="1" s="1"/>
  <c r="I10" i="1"/>
  <c r="I8" i="1"/>
  <c r="I6" i="1" l="1"/>
  <c r="K19" i="1"/>
  <c r="H19" i="1"/>
  <c r="H18" i="1" s="1"/>
  <c r="H17" i="1"/>
  <c r="H16" i="1" s="1"/>
  <c r="H15" i="1"/>
  <c r="H14" i="1"/>
  <c r="H13" i="1"/>
  <c r="H12" i="1"/>
  <c r="H11" i="1"/>
  <c r="H8" i="1"/>
  <c r="H6" i="1" s="1"/>
  <c r="H9" i="1" l="1"/>
  <c r="O5" i="1" l="1"/>
  <c r="O4" i="1" s="1"/>
  <c r="O7" i="1" l="1"/>
  <c r="O8" i="1"/>
  <c r="O6" i="1" l="1"/>
  <c r="O17" i="1"/>
  <c r="Q17" i="1"/>
  <c r="K9" i="1"/>
  <c r="Q14" i="1" s="1"/>
  <c r="Q7" i="1"/>
  <c r="Q11" i="1" l="1"/>
  <c r="O13" i="1"/>
  <c r="O11" i="1"/>
  <c r="Q16" i="1"/>
  <c r="O10" i="1"/>
  <c r="O12" i="1"/>
  <c r="O15" i="1"/>
  <c r="Q8" i="1"/>
  <c r="Q6" i="1" s="1"/>
  <c r="O16" i="1"/>
  <c r="O14" i="1"/>
  <c r="Q15" i="1"/>
  <c r="Q10" i="1"/>
  <c r="Q12" i="1"/>
  <c r="Q13" i="1"/>
  <c r="O9" i="1" l="1"/>
  <c r="Q9" i="1"/>
  <c r="G9" i="1" l="1"/>
  <c r="L18" i="1"/>
  <c r="J18" i="1"/>
  <c r="G18" i="1"/>
  <c r="L16" i="1"/>
  <c r="J16" i="1"/>
  <c r="P17" i="1" s="1"/>
  <c r="G16" i="1"/>
  <c r="N17" i="1" s="1"/>
  <c r="L9" i="1"/>
  <c r="J9" i="1"/>
  <c r="P7" i="1"/>
  <c r="G6" i="1"/>
  <c r="J4" i="1"/>
  <c r="P5" i="1" s="1"/>
  <c r="G4" i="1"/>
  <c r="N5" i="1" s="1"/>
  <c r="P4" i="1" l="1"/>
  <c r="N8" i="1"/>
  <c r="N7" i="1"/>
  <c r="N16" i="1"/>
  <c r="P6" i="1"/>
  <c r="P8" i="1"/>
  <c r="P10" i="1"/>
  <c r="P15" i="1"/>
  <c r="P11" i="1"/>
  <c r="P12" i="1"/>
  <c r="P13" i="1"/>
  <c r="P14" i="1"/>
  <c r="N10" i="1"/>
  <c r="N11" i="1"/>
  <c r="N12" i="1"/>
  <c r="N13" i="1"/>
  <c r="N14" i="1"/>
  <c r="N15" i="1"/>
  <c r="N9" i="1"/>
  <c r="P9" i="1"/>
  <c r="P16" i="1"/>
  <c r="N6" i="1" l="1"/>
</calcChain>
</file>

<file path=xl/sharedStrings.xml><?xml version="1.0" encoding="utf-8"?>
<sst xmlns="http://schemas.openxmlformats.org/spreadsheetml/2006/main" count="87" uniqueCount="57">
  <si>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</si>
  <si>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</si>
  <si>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</si>
  <si>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</si>
  <si>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</si>
  <si>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</si>
  <si>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</si>
  <si>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</si>
  <si>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</si>
  <si>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</si>
  <si>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</si>
  <si>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</si>
  <si>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</si>
  <si>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</si>
  <si>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</si>
  <si>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</si>
  <si>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</si>
  <si>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</si>
  <si>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</si>
  <si>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</si>
  <si>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Difusión y concientización con campañas a la ciudadania para la liempieza, separación y aprovechamiento de los residuos</t>
  </si>
  <si>
    <t xml:space="preserve"> Residuos sólidos en la vía pública  generados en casa habitación.</t>
  </si>
  <si>
    <t>Recolección Residuos sólidos domiciliarios.(TITULOS)</t>
  </si>
  <si>
    <t>Recolección Residuos sólidos domiciliarios.(RURALES)</t>
  </si>
  <si>
    <t>Acciones en materia de limpieza integral de la ciudad realizada</t>
  </si>
  <si>
    <t>Limpieza de áreas de uso común municipal (Cuadrillas)</t>
  </si>
  <si>
    <t>Rutas de Apoyo Especial.</t>
  </si>
  <si>
    <t>Cuadrillas de limpieza y conservación urbana del municipio de León.</t>
  </si>
  <si>
    <t>Ruta de Aseo en Polígonos de Desarrollo</t>
  </si>
  <si>
    <t>Rutas de Aseo de Contenedores</t>
  </si>
  <si>
    <t>Cuadrilla 24/7</t>
  </si>
  <si>
    <t>Principales vialidades de la ciudad barridas.</t>
  </si>
  <si>
    <t>Zonas de Barrido y papeleo de vialidades y espacios municipales</t>
  </si>
  <si>
    <t xml:space="preserve"> Tratamiento de Lixiviados.</t>
  </si>
  <si>
    <t>Tratamiento de lixiviados</t>
  </si>
  <si>
    <t>Este indicador pretende medir la cantidad de kilometros barridos en principales vialidades, respecto a los kilometros existentes en los principales bulevares y avenidas. Exceptuando las vialidades no establecidas en los contratos.</t>
  </si>
  <si>
    <t>Este indicador pretende medir los  litros de lixiviado tratado</t>
  </si>
  <si>
    <t>Este Indicador hace referencia a la implementación de una campaña de difusión y concientización</t>
  </si>
  <si>
    <t>Este indicador hace referencia a las toneladas de residuos relocectados, respecto a la proyección de toneladas de residuos generadas.</t>
  </si>
  <si>
    <t>Este idicador es de demanda debido a que el servicio de limpia depende de los reporte y eventos que se susciten en la ciudad. Por lo que se miden los metros cuadrados limpiados en espacios públicos de la ciudad respecto a los que son impactados por residuos sólidos urbanos.</t>
  </si>
  <si>
    <t>Sistema Integral de Aseo Público</t>
  </si>
  <si>
    <t>TONELADAS</t>
  </si>
  <si>
    <t>MTS 2</t>
  </si>
  <si>
    <t>MTS2</t>
  </si>
  <si>
    <t>KM</t>
  </si>
  <si>
    <t>MTS 3</t>
  </si>
  <si>
    <t>IF1P1C1</t>
  </si>
  <si>
    <t>IF1PIC2</t>
  </si>
  <si>
    <t>IF1PIC3</t>
  </si>
  <si>
    <t>IF1P1C4</t>
  </si>
  <si>
    <t>IF1P1C5</t>
  </si>
  <si>
    <t>IFIP1C6</t>
  </si>
  <si>
    <t>if1psc7</t>
  </si>
  <si>
    <t>if1p1c8</t>
  </si>
  <si>
    <t>LTS</t>
  </si>
  <si>
    <t>CAMPAÑA</t>
  </si>
  <si>
    <t>Sistema Integral de Aseo Público de León
Programas y Proyectos de Inversión
Del 01 de Enero al 31 de 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</si>
</sst>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#,##0.00_ ;\-#,##0.00\ "/>
  </numFmts>
  <fonts count="11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8"/>
      <name val="Calibri Light"/>
      <family val="2"/>
    </font>
    <font>
      <sz val="7"/>
      <color theme="1"/>
      <name val="Calibri Light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44" fontId="3" fillId="3" borderId="1" xfId="2" applyFont="1" applyFill="1" applyBorder="1" applyAlignment="1" applyProtection="1">
      <protection locked="0"/>
    </xf>
    <xf numFmtId="43" fontId="9" fillId="3" borderId="1" xfId="1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0" fillId="0" borderId="1" xfId="0" applyBorder="1" applyProtection="1">
      <protection locked="0"/>
    </xf>
    <xf numFmtId="43" fontId="3" fillId="0" borderId="1" xfId="1" applyFont="1" applyFill="1" applyBorder="1" applyAlignment="1" applyProtection="1">
      <alignment wrapText="1"/>
      <protection locked="0"/>
    </xf>
    <xf numFmtId="43" fontId="3" fillId="0" borderId="1" xfId="1" applyFont="1" applyFill="1" applyBorder="1" applyAlignment="1" applyProtection="1">
      <alignment horizontal="center" wrapText="1"/>
      <protection locked="0"/>
    </xf>
    <xf numFmtId="44" fontId="2" fillId="0" borderId="1" xfId="2" applyFont="1" applyFill="1" applyBorder="1" applyAlignment="1" applyProtection="1">
      <alignment wrapText="1"/>
      <protection locked="0"/>
    </xf>
    <xf numFmtId="44" fontId="3" fillId="0" borderId="1" xfId="2" applyFont="1" applyFill="1" applyBorder="1" applyAlignment="1" applyProtection="1">
      <alignment wrapText="1"/>
      <protection locked="0"/>
    </xf>
    <xf numFmtId="43" fontId="3" fillId="3" borderId="1" xfId="1" applyFont="1" applyFill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/>
      <protection locked="0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43" fontId="0" fillId="0" borderId="1" xfId="1" applyFont="1" applyFill="1" applyBorder="1"/>
    <xf numFmtId="43" fontId="3" fillId="0" borderId="1" xfId="1" applyFont="1" applyFill="1" applyBorder="1" applyAlignment="1" applyProtection="1"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wrapText="1"/>
    </xf>
    <xf numFmtId="0" fontId="0" fillId="3" borderId="5" xfId="0" applyFill="1" applyBorder="1" applyProtection="1">
      <protection locked="0"/>
    </xf>
    <xf numFmtId="2" fontId="9" fillId="3" borderId="5" xfId="0" applyNumberFormat="1" applyFont="1" applyFill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wrapText="1"/>
    </xf>
    <xf numFmtId="0" fontId="0" fillId="0" borderId="10" xfId="0" applyBorder="1" applyProtection="1">
      <protection locked="0"/>
    </xf>
    <xf numFmtId="44" fontId="0" fillId="0" borderId="10" xfId="2" applyFont="1" applyFill="1" applyBorder="1" applyProtection="1">
      <protection locked="0"/>
    </xf>
    <xf numFmtId="43" fontId="0" fillId="0" borderId="10" xfId="1" applyFont="1" applyFill="1" applyBorder="1" applyAlignment="1" applyProtection="1">
      <alignment horizontal="center"/>
      <protection locked="0"/>
    </xf>
    <xf numFmtId="43" fontId="0" fillId="0" borderId="10" xfId="1" applyFont="1" applyFill="1" applyBorder="1" applyProtection="1"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44" fontId="1" fillId="3" borderId="4" xfId="2" applyFont="1" applyFill="1" applyBorder="1" applyAlignment="1" applyProtection="1">
      <protection locked="0"/>
    </xf>
    <xf numFmtId="44" fontId="2" fillId="3" borderId="6" xfId="2" applyFont="1" applyFill="1" applyBorder="1" applyAlignment="1" applyProtection="1">
      <protection locked="0"/>
    </xf>
    <xf numFmtId="43" fontId="0" fillId="0" borderId="7" xfId="1" applyFont="1" applyFill="1" applyBorder="1" applyProtection="1">
      <protection locked="0"/>
    </xf>
    <xf numFmtId="43" fontId="2" fillId="0" borderId="8" xfId="1" applyFont="1" applyFill="1" applyBorder="1"/>
    <xf numFmtId="44" fontId="1" fillId="3" borderId="7" xfId="2" applyFont="1" applyFill="1" applyBorder="1" applyAlignment="1" applyProtection="1">
      <alignment wrapText="1"/>
      <protection locked="0"/>
    </xf>
    <xf numFmtId="43" fontId="10" fillId="3" borderId="8" xfId="0" applyNumberFormat="1" applyFont="1" applyFill="1" applyBorder="1" applyAlignment="1" applyProtection="1">
      <alignment horizontal="right" wrapText="1"/>
      <protection locked="0"/>
    </xf>
    <xf numFmtId="44" fontId="2" fillId="0" borderId="8" xfId="2" applyFont="1" applyFill="1" applyBorder="1" applyAlignment="1" applyProtection="1">
      <alignment wrapText="1"/>
      <protection locked="0"/>
    </xf>
    <xf numFmtId="44" fontId="3" fillId="0" borderId="8" xfId="2" applyFont="1" applyFill="1" applyBorder="1" applyAlignment="1" applyProtection="1">
      <alignment wrapText="1"/>
      <protection locked="0"/>
    </xf>
    <xf numFmtId="44" fontId="1" fillId="3" borderId="7" xfId="2" applyFont="1" applyFill="1" applyBorder="1" applyAlignment="1" applyProtection="1">
      <protection locked="0"/>
    </xf>
    <xf numFmtId="44" fontId="2" fillId="3" borderId="8" xfId="2" applyFont="1" applyFill="1" applyBorder="1" applyAlignment="1" applyProtection="1">
      <protection locked="0"/>
    </xf>
    <xf numFmtId="44" fontId="3" fillId="0" borderId="7" xfId="2" applyFont="1" applyFill="1" applyBorder="1" applyAlignment="1" applyProtection="1">
      <protection locked="0"/>
    </xf>
    <xf numFmtId="43" fontId="0" fillId="0" borderId="7" xfId="1" applyFont="1" applyFill="1" applyBorder="1"/>
    <xf numFmtId="44" fontId="1" fillId="3" borderId="7" xfId="2" applyFont="1" applyFill="1" applyBorder="1" applyProtection="1">
      <protection locked="0"/>
    </xf>
    <xf numFmtId="165" fontId="3" fillId="3" borderId="8" xfId="2" applyNumberFormat="1" applyFont="1" applyFill="1" applyBorder="1" applyAlignment="1" applyProtection="1">
      <protection locked="0"/>
    </xf>
    <xf numFmtId="44" fontId="0" fillId="0" borderId="9" xfId="2" applyFont="1" applyFill="1" applyBorder="1" applyProtection="1">
      <protection locked="0"/>
    </xf>
    <xf numFmtId="44" fontId="0" fillId="0" borderId="11" xfId="2" applyFont="1" applyFill="1" applyBorder="1" applyProtection="1">
      <protection locked="0"/>
    </xf>
    <xf numFmtId="43" fontId="9" fillId="3" borderId="4" xfId="1" applyFont="1" applyFill="1" applyBorder="1" applyAlignment="1" applyProtection="1">
      <alignment horizontal="center" wrapText="1"/>
      <protection locked="0"/>
    </xf>
    <xf numFmtId="43" fontId="3" fillId="0" borderId="7" xfId="1" applyFont="1" applyFill="1" applyBorder="1" applyAlignment="1" applyProtection="1">
      <alignment wrapText="1"/>
      <protection locked="0"/>
    </xf>
    <xf numFmtId="43" fontId="3" fillId="0" borderId="8" xfId="1" applyFont="1" applyFill="1" applyBorder="1" applyAlignment="1" applyProtection="1">
      <alignment wrapText="1"/>
      <protection locked="0"/>
    </xf>
    <xf numFmtId="43" fontId="9" fillId="3" borderId="7" xfId="1" applyFont="1" applyFill="1" applyBorder="1" applyAlignment="1" applyProtection="1">
      <alignment horizontal="center" wrapText="1"/>
      <protection locked="0"/>
    </xf>
    <xf numFmtId="43" fontId="9" fillId="3" borderId="8" xfId="1" applyFont="1" applyFill="1" applyBorder="1" applyAlignment="1" applyProtection="1">
      <alignment horizontal="center" wrapText="1"/>
      <protection locked="0"/>
    </xf>
    <xf numFmtId="43" fontId="3" fillId="3" borderId="7" xfId="1" applyFont="1" applyFill="1" applyBorder="1" applyAlignment="1" applyProtection="1">
      <protection locked="0"/>
    </xf>
    <xf numFmtId="43" fontId="3" fillId="3" borderId="8" xfId="1" applyFont="1" applyFill="1" applyBorder="1" applyAlignment="1" applyProtection="1">
      <protection locked="0"/>
    </xf>
    <xf numFmtId="43" fontId="3" fillId="0" borderId="7" xfId="1" applyFont="1" applyFill="1" applyBorder="1" applyAlignment="1" applyProtection="1">
      <alignment horizontal="center"/>
      <protection locked="0"/>
    </xf>
    <xf numFmtId="43" fontId="3" fillId="0" borderId="8" xfId="1" applyFont="1" applyFill="1" applyBorder="1" applyAlignment="1" applyProtection="1">
      <alignment horizontal="left" vertical="center"/>
      <protection locked="0"/>
    </xf>
    <xf numFmtId="43" fontId="3" fillId="0" borderId="7" xfId="1" applyFont="1" applyFill="1" applyBorder="1" applyAlignment="1" applyProtection="1">
      <alignment horizontal="center" vertical="center"/>
      <protection locked="0"/>
    </xf>
    <xf numFmtId="43" fontId="3" fillId="0" borderId="7" xfId="1" applyFont="1" applyFill="1" applyBorder="1" applyAlignment="1" applyProtection="1">
      <protection locked="0"/>
    </xf>
    <xf numFmtId="43" fontId="3" fillId="0" borderId="8" xfId="1" applyFont="1" applyFill="1" applyBorder="1" applyAlignment="1" applyProtection="1">
      <protection locked="0"/>
    </xf>
    <xf numFmtId="43" fontId="2" fillId="0" borderId="9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0" fontId="1" fillId="2" borderId="16" xfId="0" applyFont="1" applyFill="1" applyBorder="1" applyAlignment="1">
      <alignment horizontal="left"/>
    </xf>
    <xf numFmtId="0" fontId="7" fillId="4" borderId="19" xfId="0" applyFont="1" applyFill="1" applyBorder="1" applyAlignment="1" applyProtection="1">
      <alignment horizontal="center" wrapText="1"/>
      <protection locked="0"/>
    </xf>
    <xf numFmtId="2" fontId="3" fillId="0" borderId="7" xfId="0" applyNumberFormat="1" applyFont="1" applyBorder="1" applyProtection="1">
      <protection locked="0"/>
    </xf>
    <xf numFmtId="2" fontId="3" fillId="3" borderId="7" xfId="0" applyNumberFormat="1" applyFont="1" applyFill="1" applyBorder="1" applyAlignment="1" applyProtection="1">
      <alignment wrapText="1"/>
      <protection locked="0"/>
    </xf>
    <xf numFmtId="2" fontId="3" fillId="3" borderId="7" xfId="0" applyNumberFormat="1" applyFont="1" applyFill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 applyProtection="1">
      <alignment horizontal="center" wrapText="1"/>
      <protection locked="0"/>
    </xf>
    <xf numFmtId="2" fontId="3" fillId="3" borderId="13" xfId="0" applyNumberFormat="1" applyFont="1" applyFill="1" applyBorder="1" applyAlignment="1" applyProtection="1">
      <alignment wrapText="1"/>
      <protection locked="0"/>
    </xf>
    <xf numFmtId="2" fontId="3" fillId="0" borderId="13" xfId="0" applyNumberFormat="1" applyFont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4" fontId="7" fillId="4" borderId="7" xfId="3" applyNumberFormat="1" applyFont="1" applyFill="1" applyBorder="1" applyAlignment="1" applyProtection="1">
      <alignment horizontal="center" vertical="center" wrapText="1"/>
      <protection locked="0"/>
    </xf>
    <xf numFmtId="4" fontId="7" fillId="4" borderId="8" xfId="3" applyNumberFormat="1" applyFont="1" applyFill="1" applyBorder="1" applyAlignment="1" applyProtection="1">
      <alignment horizontal="center" vertical="center" wrapText="1"/>
      <protection locked="0"/>
    </xf>
    <xf numFmtId="2" fontId="9" fillId="3" borderId="7" xfId="0" applyNumberFormat="1" applyFont="1" applyFill="1" applyBorder="1" applyAlignment="1" applyProtection="1">
      <alignment wrapText="1"/>
      <protection locked="0"/>
    </xf>
    <xf numFmtId="43" fontId="3" fillId="0" borderId="7" xfId="0" applyNumberFormat="1" applyFont="1" applyBorder="1" applyAlignment="1" applyProtection="1">
      <alignment wrapText="1"/>
      <protection locked="0"/>
    </xf>
    <xf numFmtId="2" fontId="3" fillId="3" borderId="8" xfId="0" applyNumberFormat="1" applyFont="1" applyFill="1" applyBorder="1" applyAlignment="1" applyProtection="1">
      <alignment wrapText="1"/>
      <protection locked="0"/>
    </xf>
    <xf numFmtId="2" fontId="3" fillId="0" borderId="8" xfId="0" applyNumberFormat="1" applyFont="1" applyBorder="1" applyProtection="1">
      <protection locked="0"/>
    </xf>
    <xf numFmtId="164" fontId="3" fillId="0" borderId="7" xfId="0" applyNumberFormat="1" applyFont="1" applyBorder="1" applyAlignment="1" applyProtection="1">
      <alignment wrapText="1"/>
      <protection locked="0"/>
    </xf>
    <xf numFmtId="2" fontId="9" fillId="3" borderId="7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43" fontId="3" fillId="0" borderId="7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43" fontId="4" fillId="3" borderId="6" xfId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Protection="1">
      <protection locked="0"/>
    </xf>
    <xf numFmtId="0" fontId="1" fillId="2" borderId="12" xfId="0" applyFont="1" applyFill="1" applyBorder="1" applyAlignment="1">
      <alignment horizontal="center" wrapText="1"/>
    </xf>
    <xf numFmtId="0" fontId="2" fillId="0" borderId="15" xfId="0" applyFont="1" applyBorder="1"/>
    <xf numFmtId="0" fontId="2" fillId="0" borderId="21" xfId="0" applyFont="1" applyBorder="1"/>
    <xf numFmtId="0" fontId="1" fillId="2" borderId="17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</cellXfs>
  <cellStyles count="4">
    <cellStyle name="Millares" xfId="1" builtinId="3"/>
    <cellStyle name="Moneda" xfId="2" builtinId="4"/>
    <cellStyle name="Normal" xfId="0" builtinId="0"/>
    <cellStyle name="Normal 4 2" xfId="3" xr:uid="{111C1BFD-BB5B-4B7C-94F3-416EF7D59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a%20Ortiz\Documents\REPORTE%20TRIMESTRAL%20DE%20LA%20CUENTA%20PUBLICA\2024\4to%20trimestre\Copia%20de%200333_INR_MLEO_ASP_2401%20sep.xlsx" TargetMode="External"/><Relationship Id="rId1" Type="http://schemas.openxmlformats.org/officeDocument/2006/relationships/externalLinkPath" Target="/Users/Adriana%20Ortiz/Documents/REPORTE%20TRIMESTRAL%20DE%20LA%20CUENTA%20PUBLICA/2024/4to%20trimestre/Copia%20de%200333_INR_MLEO_ASP_2401%20se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a%20Ortiz\Documents\PAGOS%20TITULOS%20Y%20CONTRATOS\PAGOS%20EFECTUADOS\PAGOS%20EFECTUADOS%20A%20CONTRATOS%20Y%20T&#205;TULOS%20DE%20LIMPIEZAS%20Y%20RECOLECCION%202024.xlsx" TargetMode="External"/><Relationship Id="rId1" Type="http://schemas.openxmlformats.org/officeDocument/2006/relationships/externalLinkPath" Target="/Users/Adriana%20Ortiz/Documents/PAGOS%20TITULOS%20Y%20CONTRATOS/PAGOS%20EFECTUADOS/PAGOS%20EFECTUADOS%20A%20CONTRATOS%20Y%20T&#205;TULOS%20DE%20LIMPIEZAS%20Y%20RECOLECCIO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%20Ortiz/Documents/PBR/METAS/AVANCES%20DE%20META/2024/PROYECTOS%20DE%20INVERSI&#211;N%202024/DICIENBRE%202024/Proyectos%20Inversion_SIAP%20Aprobado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na%20Ortiz\Documents\PBR\METAS\AVANCES%20DE%20META\2024\PROYECTOS%20DE%20INVERSI&#211;N%202024\DICIEMBRE%202024\Proyectos%20Inversion_SIAP%20Aprobado_2024.xlsx" TargetMode="External"/><Relationship Id="rId1" Type="http://schemas.openxmlformats.org/officeDocument/2006/relationships/externalLinkPath" Target="/Users/Adriana%20Ortiz/Documents/PBR/METAS/AVANCES%20DE%20META/2024/PROYECTOS%20DE%20INVERSI&#211;N%202024/DICIEMBRE%202024/Proyectos%20Inversion_SIAP%20Aprobad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R"/>
      <sheetName val="Hoja1"/>
    </sheetNames>
    <sheetDataSet>
      <sheetData sheetId="0">
        <row r="6">
          <cell r="G6">
            <v>234519539.67212799</v>
          </cell>
        </row>
        <row r="7">
          <cell r="G7">
            <v>227972.43999999994</v>
          </cell>
        </row>
        <row r="8">
          <cell r="G8">
            <v>286440.94</v>
          </cell>
        </row>
        <row r="9">
          <cell r="G9">
            <v>58557.079999999987</v>
          </cell>
        </row>
        <row r="10">
          <cell r="G10">
            <v>161220.96000000002</v>
          </cell>
        </row>
        <row r="11">
          <cell r="G11">
            <v>41890.930000000008</v>
          </cell>
        </row>
        <row r="12">
          <cell r="G12">
            <v>13394.799999999996</v>
          </cell>
        </row>
        <row r="13">
          <cell r="G13">
            <v>106145.14</v>
          </cell>
        </row>
        <row r="14">
          <cell r="G14">
            <v>3316689.5300000003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. PAGOS EN PARTIDA "/>
      <sheetName val="Hoja1"/>
      <sheetName val="PROPUE PAGO NOV Y DIC RECOL 23"/>
      <sheetName val="SOL. PAGOS EN PARTIDA (3)"/>
      <sheetName val="Hoja3"/>
      <sheetName val="Hoja3 (2)"/>
      <sheetName val="DOMICIL PROG VS REAL"/>
    </sheetNames>
    <sheetDataSet>
      <sheetData sheetId="0">
        <row r="10">
          <cell r="S10">
            <v>3374559.01</v>
          </cell>
        </row>
        <row r="31">
          <cell r="W31">
            <v>375401257.78212798</v>
          </cell>
        </row>
        <row r="38">
          <cell r="S38">
            <v>7515290.7799999984</v>
          </cell>
        </row>
        <row r="40">
          <cell r="S40">
            <v>3457012.7300000009</v>
          </cell>
        </row>
        <row r="42">
          <cell r="S42">
            <v>1651388.2500000005</v>
          </cell>
        </row>
        <row r="44">
          <cell r="S44">
            <v>29477910.079999998</v>
          </cell>
        </row>
        <row r="46">
          <cell r="S46">
            <v>18876868.98</v>
          </cell>
        </row>
        <row r="48">
          <cell r="S48">
            <v>19876278.060000002</v>
          </cell>
        </row>
        <row r="50">
          <cell r="S50">
            <v>73430392.409999982</v>
          </cell>
        </row>
        <row r="52">
          <cell r="S52">
            <v>3976055.98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VANCE DE METAS 2024"/>
    </sheetNames>
    <sheetDataSet>
      <sheetData sheetId="0"/>
      <sheetData sheetId="1">
        <row r="28">
          <cell r="AF28">
            <v>457804.20000000007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VANCE DE METAS 2024"/>
    </sheetNames>
    <sheetDataSet>
      <sheetData sheetId="0"/>
      <sheetData sheetId="1">
        <row r="14">
          <cell r="AF14">
            <v>3716352.2</v>
          </cell>
        </row>
        <row r="15">
          <cell r="AF15">
            <v>829609</v>
          </cell>
        </row>
        <row r="16">
          <cell r="AF16">
            <v>945065</v>
          </cell>
        </row>
        <row r="17">
          <cell r="AF17">
            <v>481029</v>
          </cell>
        </row>
        <row r="18">
          <cell r="AF18">
            <v>326474</v>
          </cell>
        </row>
        <row r="19">
          <cell r="AF19">
            <v>304381</v>
          </cell>
        </row>
        <row r="29">
          <cell r="AF29">
            <v>15374.38</v>
          </cell>
        </row>
        <row r="33">
          <cell r="AF33">
            <v>6989.8200000000006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D33" sqref="D33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style="4" customWidth="1"/>
    <col min="3" max="3" width="16.1640625" style="4" customWidth="1"/>
    <col min="4" max="4" width="35.33203125" style="4" customWidth="1"/>
    <col min="5" max="5" width="16.83203125" hidden="1" customWidth="1"/>
    <col min="6" max="6" width="29.83203125" hidden="1" customWidth="1"/>
    <col min="7" max="7" width="15.5" customWidth="1"/>
    <col min="8" max="8" width="16.5" customWidth="1"/>
    <col min="9" max="9" width="16.6640625" customWidth="1"/>
    <col min="10" max="10" width="17.83203125" bestFit="1" customWidth="1"/>
    <col min="11" max="11" width="16.5" bestFit="1" customWidth="1"/>
    <col min="12" max="13" width="13.33203125" customWidth="1"/>
    <col min="14" max="17" width="11.83203125" customWidth="1"/>
    <col min="18" max="26" width="12" customWidth="1"/>
  </cols>
  <sheetData>
    <row r="1" spans="1:26" ht="34.5" customHeight="1" thickBot="1" x14ac:dyDescent="0.25">
      <c r="A1" s="102" t="s">
        <v>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6"/>
      <c r="B2" s="77"/>
      <c r="C2" s="77"/>
      <c r="D2" s="77"/>
      <c r="E2" s="77"/>
      <c r="F2" s="78"/>
      <c r="G2" s="35"/>
      <c r="H2" s="36" t="s">
        <v>0</v>
      </c>
      <c r="I2" s="37"/>
      <c r="J2" s="35"/>
      <c r="K2" s="105" t="s">
        <v>1</v>
      </c>
      <c r="L2" s="106"/>
      <c r="M2" s="107"/>
      <c r="N2" s="70" t="s">
        <v>2</v>
      </c>
      <c r="O2" s="36"/>
      <c r="P2" s="86" t="s">
        <v>3</v>
      </c>
      <c r="Q2" s="8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thickBot="1" x14ac:dyDescent="0.25">
      <c r="A3" s="79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80" t="s">
        <v>9</v>
      </c>
      <c r="G3" s="38" t="s">
        <v>10</v>
      </c>
      <c r="H3" s="5" t="s">
        <v>11</v>
      </c>
      <c r="I3" s="39" t="s">
        <v>12</v>
      </c>
      <c r="J3" s="38" t="s">
        <v>13</v>
      </c>
      <c r="K3" s="5" t="s">
        <v>11</v>
      </c>
      <c r="L3" s="5" t="s">
        <v>14</v>
      </c>
      <c r="M3" s="39" t="s">
        <v>15</v>
      </c>
      <c r="N3" s="71" t="s">
        <v>16</v>
      </c>
      <c r="O3" s="81" t="s">
        <v>17</v>
      </c>
      <c r="P3" s="88" t="s">
        <v>18</v>
      </c>
      <c r="Q3" s="89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5"/>
      <c r="B4" s="25" t="s">
        <v>20</v>
      </c>
      <c r="C4" s="26"/>
      <c r="D4" s="25" t="s">
        <v>37</v>
      </c>
      <c r="E4" s="27">
        <v>5057</v>
      </c>
      <c r="F4" s="25" t="s">
        <v>40</v>
      </c>
      <c r="G4" s="40">
        <f>+SUM(G5)</f>
        <v>5000000</v>
      </c>
      <c r="H4" s="10">
        <f>+G5+H5</f>
        <v>4882477.58</v>
      </c>
      <c r="I4" s="41">
        <f>+SUM(I5)</f>
        <v>3374559.01</v>
      </c>
      <c r="J4" s="56">
        <f>J5</f>
        <v>1</v>
      </c>
      <c r="K4" s="10">
        <f>+J5+K5</f>
        <v>1</v>
      </c>
      <c r="L4" s="28">
        <f>L5</f>
        <v>1</v>
      </c>
      <c r="M4" s="100" t="s">
        <v>55</v>
      </c>
      <c r="N4" s="74">
        <f>+I4*100/G4</f>
        <v>67.491180200000002</v>
      </c>
      <c r="O4" s="84">
        <f>SUM(O5)</f>
        <v>69.115709282990707</v>
      </c>
      <c r="P4" s="95">
        <f>+L4*100/J4</f>
        <v>100</v>
      </c>
      <c r="Q4" s="96">
        <f>SUM(Q5)</f>
        <v>100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2"/>
      <c r="B5" s="12"/>
      <c r="C5" s="13"/>
      <c r="D5" s="12"/>
      <c r="E5" s="14"/>
      <c r="F5" s="12" t="s">
        <v>40</v>
      </c>
      <c r="G5" s="42">
        <v>5000000</v>
      </c>
      <c r="H5" s="42">
        <v>-117522.42</v>
      </c>
      <c r="I5" s="43">
        <v>3374559.01</v>
      </c>
      <c r="J5" s="57">
        <v>1</v>
      </c>
      <c r="K5" s="57"/>
      <c r="L5" s="15">
        <v>1</v>
      </c>
      <c r="M5" s="58" t="s">
        <v>55</v>
      </c>
      <c r="N5" s="72">
        <f>+I5*100/G4</f>
        <v>67.491180200000002</v>
      </c>
      <c r="O5" s="83">
        <f>+I5*100/H4</f>
        <v>69.115709282990707</v>
      </c>
      <c r="P5" s="97">
        <f>+L5*100/J4</f>
        <v>100</v>
      </c>
      <c r="Q5" s="101">
        <f>+L5*100/K4</f>
        <v>100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/>
      <c r="B6" s="7" t="s">
        <v>21</v>
      </c>
      <c r="C6" s="8"/>
      <c r="D6" s="7" t="s">
        <v>38</v>
      </c>
      <c r="E6" s="9">
        <v>5057</v>
      </c>
      <c r="F6" s="7"/>
      <c r="G6" s="44">
        <f>+G7+G8</f>
        <v>168648896.53999999</v>
      </c>
      <c r="H6" s="10">
        <f>SUM(G7:G8)+SUM(H7:H8)</f>
        <v>403396408.65212798</v>
      </c>
      <c r="I6" s="45">
        <f>+I7+I8</f>
        <v>394278126.762128</v>
      </c>
      <c r="J6" s="59">
        <f>+SUM(J7:J8)</f>
        <v>480453.35563489009</v>
      </c>
      <c r="K6" s="10">
        <f>SUM(J7:J8)+SUM(K7:K8)</f>
        <v>480453.35563489009</v>
      </c>
      <c r="L6" s="11">
        <f>+SUM(L7:L8)</f>
        <v>473178.58000000007</v>
      </c>
      <c r="M6" s="60" t="s">
        <v>41</v>
      </c>
      <c r="N6" s="73">
        <f>+N7+N8</f>
        <v>233.78636614358959</v>
      </c>
      <c r="O6" s="82">
        <f>+O7+O8</f>
        <v>97.739622442235671</v>
      </c>
      <c r="P6" s="90">
        <f>+L6*100/J6</f>
        <v>98.485851841896945</v>
      </c>
      <c r="Q6" s="92">
        <f>+Q7+Q8</f>
        <v>98.485851841896945</v>
      </c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">
      <c r="A7" s="12"/>
      <c r="B7" s="12" t="s">
        <v>22</v>
      </c>
      <c r="C7" s="13">
        <v>35801</v>
      </c>
      <c r="D7" s="12" t="s">
        <v>22</v>
      </c>
      <c r="E7" s="14">
        <v>5057</v>
      </c>
      <c r="F7" s="12" t="s">
        <v>40</v>
      </c>
      <c r="G7" s="42">
        <v>150000000</v>
      </c>
      <c r="H7" s="17">
        <f>[1]INR!$G$6</f>
        <v>234519539.67212799</v>
      </c>
      <c r="I7" s="46">
        <f>'[2]SOL. PAGOS EN PARTIDA '!$W$31</f>
        <v>375401257.78212798</v>
      </c>
      <c r="J7" s="57">
        <v>464473.34048364602</v>
      </c>
      <c r="K7" s="16">
        <v>0</v>
      </c>
      <c r="L7" s="15">
        <f>'[3]AVANCE DE METAS 2024'!$AF$28</f>
        <v>457804.20000000007</v>
      </c>
      <c r="M7" s="58" t="s">
        <v>41</v>
      </c>
      <c r="N7" s="72">
        <f>+I7*100/G6</f>
        <v>222.59336733525004</v>
      </c>
      <c r="O7" s="83">
        <f>+I7*100/H6</f>
        <v>93.060138794110628</v>
      </c>
      <c r="P7" s="91">
        <f>+L7*100/J6</f>
        <v>95.285878354422039</v>
      </c>
      <c r="Q7" s="93">
        <f>+L7*100/K6</f>
        <v>95.285878354422039</v>
      </c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">
      <c r="A8" s="12" t="s">
        <v>46</v>
      </c>
      <c r="B8" s="12" t="s">
        <v>23</v>
      </c>
      <c r="C8" s="13">
        <v>35801</v>
      </c>
      <c r="D8" s="12" t="s">
        <v>23</v>
      </c>
      <c r="E8" s="14">
        <v>5057</v>
      </c>
      <c r="F8" s="12" t="s">
        <v>40</v>
      </c>
      <c r="G8" s="42">
        <v>18648896.539999999</v>
      </c>
      <c r="H8" s="18">
        <f>[1]INR!$G$7</f>
        <v>227972.43999999994</v>
      </c>
      <c r="I8" s="47">
        <f>'[2]SOL. PAGOS EN PARTIDA '!$S$46</f>
        <v>18876868.98</v>
      </c>
      <c r="J8" s="57">
        <v>15980.015151244053</v>
      </c>
      <c r="K8" s="16">
        <v>0</v>
      </c>
      <c r="L8" s="15">
        <f>'[4]AVANCE DE METAS 2024'!$AF$29</f>
        <v>15374.38</v>
      </c>
      <c r="M8" s="58" t="s">
        <v>41</v>
      </c>
      <c r="N8" s="72">
        <f>+I8*100/G6</f>
        <v>11.192998808339551</v>
      </c>
      <c r="O8" s="83">
        <f>+I8*100/H6</f>
        <v>4.6794836481250419</v>
      </c>
      <c r="P8" s="94">
        <f>+L8*100/J6</f>
        <v>3.1999734874749048</v>
      </c>
      <c r="Q8" s="93">
        <f>+L8*100/K6</f>
        <v>3.1999734874749048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/>
      <c r="B9" s="7" t="s">
        <v>24</v>
      </c>
      <c r="C9" s="8"/>
      <c r="D9" s="7" t="s">
        <v>39</v>
      </c>
      <c r="E9" s="9">
        <v>5057</v>
      </c>
      <c r="F9" s="7"/>
      <c r="G9" s="48">
        <f>+SUM(G10:G15)</f>
        <v>65286286.030000001</v>
      </c>
      <c r="H9" s="10">
        <f>SUM(G10:G15)+SUM(H10:H15)</f>
        <v>65953935.880000003</v>
      </c>
      <c r="I9" s="49">
        <f>+SUM(I10:I15)</f>
        <v>65953935.880000003</v>
      </c>
      <c r="J9" s="61">
        <f>+SUM(J10:J15)</f>
        <v>6463043.9999999991</v>
      </c>
      <c r="K9" s="10">
        <f>SUM(J10:J15)+SUM(K10:K15)</f>
        <v>6463043.9999999991</v>
      </c>
      <c r="L9" s="19">
        <f>+SUM(L10:L15)</f>
        <v>6602910.2000000002</v>
      </c>
      <c r="M9" s="62" t="s">
        <v>42</v>
      </c>
      <c r="N9" s="74">
        <f>+I9*100/G9</f>
        <v>101.02264945764139</v>
      </c>
      <c r="O9" s="84">
        <f>SUM(O10:O15)</f>
        <v>100.00000000000001</v>
      </c>
      <c r="P9" s="95">
        <f>+L9*100/J9</f>
        <v>102.16409171901044</v>
      </c>
      <c r="Q9" s="96">
        <f>SUM(Q10:Q15)</f>
        <v>102.16409171901044</v>
      </c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">
      <c r="A10" s="20" t="s">
        <v>48</v>
      </c>
      <c r="B10" s="20" t="s">
        <v>25</v>
      </c>
      <c r="C10" s="13">
        <v>35801</v>
      </c>
      <c r="D10" s="20" t="s">
        <v>25</v>
      </c>
      <c r="E10" s="14">
        <v>5057</v>
      </c>
      <c r="F10" s="20" t="s">
        <v>40</v>
      </c>
      <c r="G10" s="50">
        <v>29191469.140000001</v>
      </c>
      <c r="H10" s="18">
        <f>[1]INR!$G$8</f>
        <v>286440.94</v>
      </c>
      <c r="I10" s="46">
        <f>'[2]SOL. PAGOS EN PARTIDA '!$S$44</f>
        <v>29477910.079999998</v>
      </c>
      <c r="J10" s="63">
        <v>3239308.7999999993</v>
      </c>
      <c r="K10" s="21">
        <v>0</v>
      </c>
      <c r="L10" s="22">
        <f>'[4]AVANCE DE METAS 2024'!$AF$14</f>
        <v>3716352.2</v>
      </c>
      <c r="M10" s="64" t="s">
        <v>42</v>
      </c>
      <c r="N10" s="72">
        <f t="shared" ref="N10:N15" si="0">I10*100/$G$9</f>
        <v>45.151764440168137</v>
      </c>
      <c r="O10" s="83">
        <f t="shared" ref="O10:O15" si="1">+I10*100/$H$9</f>
        <v>44.694694390390339</v>
      </c>
      <c r="P10" s="91">
        <f>+L10*100/$J$9</f>
        <v>57.501576656448577</v>
      </c>
      <c r="Q10" s="93">
        <f>+L10*100/$K$9</f>
        <v>57.501576656448577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0" t="s">
        <v>47</v>
      </c>
      <c r="B11" s="20" t="s">
        <v>26</v>
      </c>
      <c r="C11" s="13">
        <v>35801</v>
      </c>
      <c r="D11" s="20" t="s">
        <v>26</v>
      </c>
      <c r="E11" s="14">
        <v>5057</v>
      </c>
      <c r="F11" s="20" t="s">
        <v>40</v>
      </c>
      <c r="G11" s="50">
        <v>7456733.7000000002</v>
      </c>
      <c r="H11" s="18">
        <f>[1]INR!$G$9</f>
        <v>58557.079999999987</v>
      </c>
      <c r="I11" s="47">
        <f>'[2]SOL. PAGOS EN PARTIDA '!$S$38</f>
        <v>7515290.7799999984</v>
      </c>
      <c r="J11" s="63">
        <v>1012284</v>
      </c>
      <c r="K11" s="21">
        <v>0</v>
      </c>
      <c r="L11" s="22">
        <f>'[4]AVANCE DE METAS 2024'!$AF$15</f>
        <v>829609</v>
      </c>
      <c r="M11" s="64" t="s">
        <v>43</v>
      </c>
      <c r="N11" s="72">
        <f t="shared" si="0"/>
        <v>11.511285504197026</v>
      </c>
      <c r="O11" s="83">
        <f t="shared" si="1"/>
        <v>11.39475708269133</v>
      </c>
      <c r="P11" s="91">
        <f t="shared" ref="P11:P14" si="2">+L11*100/$J$9</f>
        <v>12.836196071077346</v>
      </c>
      <c r="Q11" s="93">
        <f t="shared" ref="Q11:Q15" si="3">+L11*100/$K$9</f>
        <v>12.836196071077346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 x14ac:dyDescent="0.2">
      <c r="A12" s="20" t="s">
        <v>50</v>
      </c>
      <c r="B12" s="20" t="s">
        <v>27</v>
      </c>
      <c r="C12" s="13">
        <v>35801</v>
      </c>
      <c r="D12" s="20" t="s">
        <v>27</v>
      </c>
      <c r="E12" s="14">
        <v>5057</v>
      </c>
      <c r="F12" s="20" t="s">
        <v>40</v>
      </c>
      <c r="G12" s="51">
        <v>19715057.100000001</v>
      </c>
      <c r="H12" s="18">
        <f>[1]INR!$G$10</f>
        <v>161220.96000000002</v>
      </c>
      <c r="I12" s="46">
        <f>'[2]SOL. PAGOS EN PARTIDA '!$S$48</f>
        <v>19876278.060000002</v>
      </c>
      <c r="J12" s="65">
        <v>1417197.6000000003</v>
      </c>
      <c r="K12" s="21">
        <v>0</v>
      </c>
      <c r="L12" s="22">
        <f>'[4]AVANCE DE METAS 2024'!$AF$16</f>
        <v>945065</v>
      </c>
      <c r="M12" s="64" t="s">
        <v>42</v>
      </c>
      <c r="N12" s="72">
        <f t="shared" si="0"/>
        <v>30.444798239658727</v>
      </c>
      <c r="O12" s="83">
        <f t="shared" si="1"/>
        <v>30.136606397780309</v>
      </c>
      <c r="P12" s="91">
        <f t="shared" si="2"/>
        <v>14.62259888684032</v>
      </c>
      <c r="Q12" s="93">
        <f>+L12*100/$K$9</f>
        <v>14.62259888684032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 x14ac:dyDescent="0.2">
      <c r="A13" s="20" t="s">
        <v>52</v>
      </c>
      <c r="B13" s="20" t="s">
        <v>28</v>
      </c>
      <c r="C13" s="13">
        <v>35801</v>
      </c>
      <c r="D13" s="20" t="s">
        <v>28</v>
      </c>
      <c r="E13" s="14">
        <v>5057</v>
      </c>
      <c r="F13" s="20" t="s">
        <v>40</v>
      </c>
      <c r="G13" s="51">
        <v>3415121.8</v>
      </c>
      <c r="H13" s="18">
        <f>[1]INR!$G$11</f>
        <v>41890.930000000008</v>
      </c>
      <c r="I13" s="47">
        <f>'[2]SOL. PAGOS EN PARTIDA '!$S$40</f>
        <v>3457012.7300000009</v>
      </c>
      <c r="J13" s="63">
        <v>404913.59999999992</v>
      </c>
      <c r="K13" s="21">
        <v>0</v>
      </c>
      <c r="L13" s="22">
        <f>'[4]AVANCE DE METAS 2024'!$AF$17</f>
        <v>481029</v>
      </c>
      <c r="M13" s="64" t="s">
        <v>42</v>
      </c>
      <c r="N13" s="72">
        <f t="shared" si="0"/>
        <v>5.2951591217969627</v>
      </c>
      <c r="O13" s="83">
        <f t="shared" si="1"/>
        <v>5.2415563739666249</v>
      </c>
      <c r="P13" s="91">
        <f t="shared" si="2"/>
        <v>7.4427622649636929</v>
      </c>
      <c r="Q13" s="93">
        <f t="shared" si="3"/>
        <v>7.4427622649636929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20" t="s">
        <v>51</v>
      </c>
      <c r="B14" s="20" t="s">
        <v>29</v>
      </c>
      <c r="C14" s="13">
        <v>35801</v>
      </c>
      <c r="D14" s="20" t="s">
        <v>29</v>
      </c>
      <c r="E14" s="14">
        <v>5057</v>
      </c>
      <c r="F14" s="20" t="s">
        <v>40</v>
      </c>
      <c r="G14" s="51">
        <v>1637993.45</v>
      </c>
      <c r="H14" s="18">
        <f>[1]INR!$G$12</f>
        <v>13394.799999999996</v>
      </c>
      <c r="I14" s="46">
        <f>'[2]SOL. PAGOS EN PARTIDA '!$S$42</f>
        <v>1651388.2500000005</v>
      </c>
      <c r="J14" s="63">
        <v>129780</v>
      </c>
      <c r="K14" s="21">
        <v>0</v>
      </c>
      <c r="L14" s="22">
        <f>'[4]AVANCE DE METAS 2024'!$AF$18</f>
        <v>326474</v>
      </c>
      <c r="M14" s="64" t="s">
        <v>42</v>
      </c>
      <c r="N14" s="72">
        <f t="shared" si="0"/>
        <v>2.5294565680166943</v>
      </c>
      <c r="O14" s="83">
        <f t="shared" si="1"/>
        <v>2.5038509498578243</v>
      </c>
      <c r="P14" s="91">
        <f t="shared" si="2"/>
        <v>5.0513968340614737</v>
      </c>
      <c r="Q14" s="93">
        <f t="shared" si="3"/>
        <v>5.0513968340614737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20"/>
      <c r="B15" s="20" t="s">
        <v>30</v>
      </c>
      <c r="C15" s="13">
        <v>35801</v>
      </c>
      <c r="D15" s="20" t="s">
        <v>30</v>
      </c>
      <c r="E15" s="14">
        <v>5057</v>
      </c>
      <c r="F15" s="20" t="s">
        <v>40</v>
      </c>
      <c r="G15" s="51">
        <v>3869910.84</v>
      </c>
      <c r="H15" s="18">
        <f>[1]INR!$G$13</f>
        <v>106145.14</v>
      </c>
      <c r="I15" s="47">
        <f>'[2]SOL. PAGOS EN PARTIDA '!$S$52</f>
        <v>3976055.98</v>
      </c>
      <c r="J15" s="63">
        <v>259560</v>
      </c>
      <c r="K15" s="21"/>
      <c r="L15" s="22">
        <f>'[4]AVANCE DE METAS 2024'!$AF$19</f>
        <v>304381</v>
      </c>
      <c r="M15" s="64" t="s">
        <v>45</v>
      </c>
      <c r="N15" s="72">
        <f t="shared" si="0"/>
        <v>6.090185583803839</v>
      </c>
      <c r="O15" s="83">
        <f t="shared" si="1"/>
        <v>6.0285348053135772</v>
      </c>
      <c r="P15" s="91">
        <f>+L15*100/$J$9</f>
        <v>4.7095610056190251</v>
      </c>
      <c r="Q15" s="93">
        <f t="shared" si="3"/>
        <v>4.7095610056190251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7" t="s">
        <v>31</v>
      </c>
      <c r="C16" s="8"/>
      <c r="D16" s="7" t="s">
        <v>35</v>
      </c>
      <c r="E16" s="9">
        <v>5057</v>
      </c>
      <c r="F16" s="7"/>
      <c r="G16" s="48">
        <f>+SUM(G17)</f>
        <v>70113702.879999995</v>
      </c>
      <c r="H16" s="10">
        <f>+G17+H17</f>
        <v>73430392.409999996</v>
      </c>
      <c r="I16" s="49">
        <f>+SUM(I17)</f>
        <v>73430392.409999982</v>
      </c>
      <c r="J16" s="61">
        <f>+SUM(J17)</f>
        <v>7109.52</v>
      </c>
      <c r="K16" s="10">
        <f>+J17-K17</f>
        <v>7109.52</v>
      </c>
      <c r="L16" s="19">
        <f>+SUM(L17)</f>
        <v>6989.8200000000006</v>
      </c>
      <c r="M16" s="62" t="s">
        <v>44</v>
      </c>
      <c r="N16" s="74">
        <f>+I16*100/G16</f>
        <v>104.73044411258169</v>
      </c>
      <c r="O16" s="84">
        <f>SUM(O17)</f>
        <v>99.999999999999986</v>
      </c>
      <c r="P16" s="95">
        <f>+L16*100/J16</f>
        <v>98.316342031529558</v>
      </c>
      <c r="Q16" s="96">
        <f>SUM(Q17)</f>
        <v>98.316342031529558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">
      <c r="A17" s="20" t="s">
        <v>49</v>
      </c>
      <c r="B17" s="20" t="s">
        <v>32</v>
      </c>
      <c r="C17" s="13">
        <v>35801</v>
      </c>
      <c r="D17" s="20" t="s">
        <v>32</v>
      </c>
      <c r="E17" s="14">
        <v>5057</v>
      </c>
      <c r="F17" s="20" t="s">
        <v>40</v>
      </c>
      <c r="G17" s="51">
        <v>70113702.879999995</v>
      </c>
      <c r="H17" s="23">
        <f>[1]INR!$G$14</f>
        <v>3316689.5300000003</v>
      </c>
      <c r="I17" s="46">
        <f>'[2]SOL. PAGOS EN PARTIDA '!$S$50</f>
        <v>73430392.409999982</v>
      </c>
      <c r="J17" s="66">
        <v>7109.52</v>
      </c>
      <c r="K17" s="21">
        <v>0</v>
      </c>
      <c r="L17" s="24">
        <f>'[4]AVANCE DE METAS 2024'!$AF$33</f>
        <v>6989.8200000000006</v>
      </c>
      <c r="M17" s="67" t="s">
        <v>44</v>
      </c>
      <c r="N17" s="72">
        <f>+I17*100/G16</f>
        <v>104.73044411258169</v>
      </c>
      <c r="O17" s="83">
        <f>+I17*100/H16</f>
        <v>99.999999999999986</v>
      </c>
      <c r="P17" s="97">
        <f>+L17*100/J16</f>
        <v>98.316342031529558</v>
      </c>
      <c r="Q17" s="93">
        <f>+L17*100/K16</f>
        <v>98.316342031529558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/>
      <c r="B18" s="7" t="s">
        <v>33</v>
      </c>
      <c r="C18" s="8"/>
      <c r="D18" s="7" t="s">
        <v>36</v>
      </c>
      <c r="E18" s="9">
        <v>5057</v>
      </c>
      <c r="F18" s="7"/>
      <c r="G18" s="52">
        <f>G19</f>
        <v>1061335.78</v>
      </c>
      <c r="H18" s="10">
        <f>+G19+H19</f>
        <v>0</v>
      </c>
      <c r="I18" s="53">
        <f>+SUM(I19:I19)</f>
        <v>0</v>
      </c>
      <c r="J18" s="59">
        <f>+SUM(J19:J19)</f>
        <v>15500000</v>
      </c>
      <c r="K18" s="10">
        <f>+J19+K19</f>
        <v>0</v>
      </c>
      <c r="L18" s="11">
        <f>+SUM(L19:L19)</f>
        <v>0</v>
      </c>
      <c r="M18" s="62"/>
      <c r="N18" s="73">
        <f>+I18*100/G18</f>
        <v>0</v>
      </c>
      <c r="O18" s="84">
        <f>SUM(O19)</f>
        <v>0</v>
      </c>
      <c r="P18" s="84">
        <f t="shared" ref="P18:Q18" si="4">SUM(P19)</f>
        <v>0</v>
      </c>
      <c r="Q18" s="84">
        <f t="shared" si="4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thickBot="1" x14ac:dyDescent="0.25">
      <c r="A19" s="29" t="s">
        <v>53</v>
      </c>
      <c r="B19" s="29" t="s">
        <v>34</v>
      </c>
      <c r="C19" s="30"/>
      <c r="D19" s="29" t="s">
        <v>34</v>
      </c>
      <c r="E19" s="31">
        <v>5057</v>
      </c>
      <c r="F19" s="29" t="s">
        <v>40</v>
      </c>
      <c r="G19" s="54">
        <v>1061335.78</v>
      </c>
      <c r="H19" s="32">
        <f>-G19</f>
        <v>-1061335.78</v>
      </c>
      <c r="I19" s="55">
        <v>0</v>
      </c>
      <c r="J19" s="68">
        <v>15500000</v>
      </c>
      <c r="K19" s="33">
        <f>-J19</f>
        <v>-15500000</v>
      </c>
      <c r="L19" s="34">
        <v>0</v>
      </c>
      <c r="M19" s="69" t="s">
        <v>54</v>
      </c>
      <c r="N19" s="75"/>
      <c r="O19" s="85"/>
      <c r="P19" s="98"/>
      <c r="Q19" s="99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3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3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3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3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3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"/>
      <c r="B26" s="3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3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3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3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3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3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3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3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3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3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3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3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3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3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3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3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3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3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3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3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3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3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3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3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3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3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3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3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3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3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3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3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3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3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3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3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3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3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3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3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3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3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3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3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3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3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3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3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3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3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3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3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3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3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3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3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3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3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3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3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3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3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3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3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3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3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3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3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3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3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3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3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3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3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3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3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3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3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3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3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3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3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3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3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3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3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3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3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3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3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3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3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3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3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3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3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3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3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3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3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3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3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3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3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3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3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3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3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3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3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3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3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3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3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3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3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3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3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3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3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3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3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3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3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3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3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3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3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3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3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3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3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3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3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3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3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3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3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3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3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3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3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3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3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3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3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3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3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3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3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3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3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3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3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3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3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3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3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3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3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3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3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3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3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3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3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3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3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3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3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3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3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3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3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3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3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3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3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3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3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3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3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3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3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3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3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3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3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3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3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3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3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3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3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3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3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3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3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3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3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3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3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3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3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3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3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3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3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3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autoFilter ref="A3:Q25" xr:uid="{00000000-0009-0000-0000-000000000000}"/>
  <mergeCells count="2">
    <mergeCell ref="A1:Q1"/>
    <mergeCell ref="K2:M2"/>
  </mergeCells>
  <phoneticPr fontId="10" type="noConversion"/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adriana.ortiz</dc:creator>
  <cp:keywords/>
  <dc:description/>
  <cp:lastModifiedBy>David Sanchez</cp:lastModifiedBy>
  <cp:revision/>
  <dcterms:created xsi:type="dcterms:W3CDTF">2024-04-08T20:30:24Z</dcterms:created>
  <dcterms:modified xsi:type="dcterms:W3CDTF">2025-01-30T18:22:28Z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